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19" i="2" l="1"/>
  <c r="F19"/>
  <c r="I18"/>
  <c r="H18"/>
  <c r="G18"/>
  <c r="F18"/>
  <c r="E18"/>
  <c r="I17"/>
  <c r="E17"/>
  <c r="I16"/>
  <c r="I15"/>
  <c r="E15"/>
  <c r="I14"/>
  <c r="E14"/>
  <c r="H13"/>
  <c r="G13"/>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23"/>
  <c r="J11"/>
  <c r="J26"/>
  <c r="J21"/>
  <c r="J13"/>
  <c r="J22"/>
  <c r="J17"/>
  <c r="J19"/>
  <c r="J25"/>
  <c r="J18"/>
  <c r="J15"/>
  <c r="J20"/>
  <c r="J24"/>
</calcChain>
</file>

<file path=xl/sharedStrings.xml><?xml version="1.0" encoding="utf-8"?>
<sst xmlns="http://schemas.openxmlformats.org/spreadsheetml/2006/main" count="107" uniqueCount="78">
  <si>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</si>
  <si>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</si>
  <si>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</si>
  <si>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</si>
  <si>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</si>
  <si>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</si>
  <si>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</si>
  <si>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</si>
  <si>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</si>
  <si>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</si>
  <si>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</si>
  <si>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</si>
  <si>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</si>
  <si>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</si>
  <si>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</si>
  <si>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</si>
  <si>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</si>
  <si>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</si>
  <si>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</si>
  <si>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</si>
  <si>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</si>
  <si>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</si>
  <si>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</si>
  <si>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</si>
  <si>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</si>
  <si>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</si>
  <si>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</si>
  <si>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</si>
  <si>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</si>
  <si>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</si>
  <si>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</si>
  <si>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</si>
  <si>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</si>
  <si>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</si>
  <si>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</si>
  <si>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</si>
  <si>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</si>
  <si>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</si>
  <si>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</si>
  <si>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</si>
  <si>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</si>
  <si>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</si>
  <si>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</si>
  <si>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</si>
  <si>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</si>
  <si>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</si>
  <si>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</si>
  <si>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</si>
  <si>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</si>
  <si>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</si>
  <si>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</si>
  <si>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</si>
  <si>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</si>
  <si>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</si>
  <si>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</si>
  <si>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</si>
  <si>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</si>
  <si>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</si>
  <si>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</si>
  <si>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</si>
  <si>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</si>
  <si>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</si>
  <si>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</si>
  <si>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</si>
  <si>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</si>
  <si>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</si>
  <si>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</si>
  <si>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</si>
  <si>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1</t>
  </si>
  <si>
    <t>ед</t>
  </si>
  <si>
    <t>x</t>
  </si>
  <si>
    <t>5.1</t>
  </si>
  <si>
    <t>МУП г. Новосибирска "ГОРВОДОКАНАЛ"</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</si>
  <si>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</si>
  <si>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</si>
  <si>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</si>
  <si>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</si>
  <si>
    <t>4 квартал 2024г.</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</si>
</sst>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0">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row r="14">
          <cell r="O14">
            <v>0</v>
          </cell>
          <cell r="P14">
            <v>0</v>
          </cell>
        </row>
        <row r="15">
          <cell r="O15">
            <v>0</v>
          </cell>
          <cell r="P1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opLeftCell="C2" workbookViewId="0">
      <selection activeCell="H26" sqref="H26"/>
    </sheetView>
  </sheetViews>
  <sheetFormatPr defaultColWidth="9.140625" defaultRowHeight="14.25" customHeight="1"/>
  <cols>
    <col min="1" max="1" width="8" style="43" hidden="1" customWidth="1"/>
    <col min="2" max="2" width="6" style="44" hidden="1" customWidth="1"/>
    <col min="3" max="3" width="2.7109375" style="43" customWidth="1"/>
    <col min="4" max="4" width="2.140625" style="45" hidden="1" customWidth="1"/>
    <col min="5" max="5" width="6.28515625" style="43" customWidth="1"/>
    <col min="6" max="6" width="2.7109375" style="43" hidden="1" customWidth="1"/>
    <col min="7" max="7" width="41.7109375" style="43" customWidth="1"/>
    <col min="8" max="8" width="32.85546875" style="43" customWidth="1"/>
    <col min="9" max="9" width="14.85546875" style="43" customWidth="1"/>
    <col min="10" max="10" width="3.7109375" style="46" customWidth="1"/>
    <col min="11" max="13" width="9.140625" style="46"/>
    <col min="14" max="14" width="25.7109375" style="46" hidden="1" customWidth="1"/>
    <col min="15" max="15" width="14.42578125" style="46" hidden="1" customWidth="1"/>
    <col min="16" max="19" width="9.140625" style="47"/>
    <col min="20" max="28" width="9.140625" style="43"/>
    <col min="29" max="16384" width="9.140625" style="58"/>
  </cols>
  <sheetData>
    <row r="1" spans="1:28" s="34" customFormat="1" ht="5.25" hidden="1" customHeight="1">
      <c r="A1" s="33"/>
      <c r="D1" s="35"/>
      <c r="G1" s="36" t="s">
        <v>0</v>
      </c>
      <c r="H1" s="35" t="s">
        <v>1</v>
      </c>
      <c r="I1" s="37" t="s">
        <v>2</v>
      </c>
      <c r="J1" s="36" t="s">
        <v>0</v>
      </c>
      <c r="K1" s="36"/>
      <c r="L1" s="36"/>
      <c r="M1" s="36"/>
      <c r="N1" s="36"/>
      <c r="O1" s="36"/>
      <c r="P1" s="36"/>
      <c r="Q1" s="36"/>
      <c r="R1" s="36"/>
      <c r="S1" s="36"/>
      <c r="T1" s="37"/>
      <c r="U1" s="37"/>
      <c r="V1" s="37"/>
      <c r="W1" s="37"/>
      <c r="X1" s="37"/>
      <c r="Y1" s="37"/>
      <c r="Z1" s="37"/>
      <c r="AA1" s="37"/>
      <c r="AB1" s="37"/>
    </row>
    <row r="2" spans="1:28" s="42" customFormat="1" ht="11.25" customHeight="1">
      <c r="A2" s="38"/>
      <c r="B2" s="39"/>
      <c r="C2" s="39"/>
      <c r="D2" s="40"/>
      <c r="E2" s="39"/>
      <c r="F2" s="39"/>
      <c r="G2" s="39"/>
      <c r="H2" s="39"/>
      <c r="I2" s="39"/>
      <c r="J2" s="36"/>
      <c r="K2" s="36"/>
      <c r="L2" s="36"/>
      <c r="M2" s="36"/>
      <c r="N2" s="36"/>
      <c r="O2" s="36"/>
      <c r="P2" s="41"/>
      <c r="Q2" s="41"/>
      <c r="R2" s="41"/>
      <c r="S2" s="41"/>
      <c r="T2" s="40"/>
      <c r="U2" s="40"/>
      <c r="V2" s="40"/>
      <c r="W2" s="40"/>
      <c r="X2" s="40"/>
      <c r="Y2" s="40"/>
      <c r="Z2" s="40"/>
      <c r="AA2" s="40"/>
      <c r="AB2" s="40"/>
    </row>
    <row r="3" spans="1:28" s="42" customFormat="1" ht="63.75" customHeight="1">
      <c r="A3" s="38"/>
      <c r="B3" s="39"/>
      <c r="C3" s="39"/>
      <c r="D3" s="40"/>
      <c r="E3" s="78" t="s">
        <v>73</v>
      </c>
      <c r="F3" s="78"/>
      <c r="G3" s="79"/>
      <c r="H3" s="79"/>
      <c r="I3" s="79"/>
      <c r="J3" s="36"/>
      <c r="K3" s="36"/>
      <c r="L3" s="36"/>
      <c r="M3" s="36"/>
      <c r="N3" s="36"/>
      <c r="O3" s="36"/>
      <c r="P3" s="41"/>
      <c r="Q3" s="41"/>
      <c r="R3" s="41"/>
      <c r="S3" s="41"/>
      <c r="T3" s="40"/>
      <c r="U3" s="40"/>
      <c r="V3" s="40"/>
      <c r="W3" s="40"/>
      <c r="X3" s="40"/>
      <c r="Y3" s="40"/>
      <c r="Z3" s="40"/>
      <c r="AA3" s="40"/>
      <c r="AB3" s="40"/>
    </row>
    <row r="4" spans="1:28" s="48" customFormat="1" ht="23.25" customHeight="1">
      <c r="A4" s="43"/>
      <c r="B4" s="44"/>
      <c r="C4" s="43"/>
      <c r="D4" s="45"/>
      <c r="E4" s="76" t="s">
        <v>72</v>
      </c>
      <c r="F4" s="76"/>
      <c r="G4" s="76"/>
      <c r="H4" s="76"/>
      <c r="I4" s="76"/>
      <c r="J4" s="36"/>
      <c r="K4" s="46"/>
      <c r="L4" s="46"/>
      <c r="M4" s="46"/>
      <c r="N4" s="46"/>
      <c r="O4" s="46"/>
      <c r="P4" s="47"/>
      <c r="Q4" s="47"/>
      <c r="R4" s="47"/>
      <c r="S4" s="47"/>
    </row>
    <row r="5" spans="1:28" s="48" customFormat="1" ht="15" customHeight="1">
      <c r="A5" s="43"/>
      <c r="B5" s="44"/>
      <c r="C5" s="43"/>
      <c r="D5" s="45"/>
      <c r="E5" s="77" t="s">
        <v>77</v>
      </c>
      <c r="F5" s="77"/>
      <c r="G5" s="77"/>
      <c r="H5" s="77"/>
      <c r="I5" s="77"/>
      <c r="J5" s="36"/>
      <c r="K5" s="46"/>
      <c r="L5" s="46"/>
      <c r="M5" s="46"/>
      <c r="N5" s="46"/>
      <c r="O5" s="46"/>
      <c r="P5" s="47"/>
      <c r="Q5" s="47"/>
      <c r="R5" s="47"/>
      <c r="S5" s="47"/>
    </row>
    <row r="6" spans="1:28" s="48" customFormat="1" ht="25.5" customHeight="1">
      <c r="A6" s="43"/>
      <c r="B6" s="44"/>
      <c r="C6" s="43"/>
      <c r="D6" s="45"/>
      <c r="E6" s="80" t="str">
        <f>NameTemplatesInListMO</f>
        <v>Перечень муниципальных районов и муниципальных образований (территорий действия тарифа)</v>
      </c>
      <c r="F6" s="80"/>
      <c r="G6" s="80"/>
      <c r="H6" s="80"/>
      <c r="I6" s="80"/>
      <c r="J6" s="36"/>
      <c r="K6" s="46"/>
      <c r="L6" s="46"/>
      <c r="M6" s="46"/>
      <c r="N6" s="46"/>
      <c r="O6" s="46"/>
      <c r="P6" s="47"/>
      <c r="Q6" s="47"/>
      <c r="R6" s="47"/>
      <c r="S6" s="47"/>
    </row>
    <row r="7" spans="1:28" s="48" customFormat="1" ht="21.75" customHeight="1">
      <c r="A7" s="43"/>
      <c r="B7" s="44"/>
      <c r="C7" s="43"/>
      <c r="D7" s="45"/>
      <c r="E7" s="81" t="s">
        <v>3</v>
      </c>
      <c r="F7" s="81"/>
      <c r="G7" s="81"/>
      <c r="H7" s="82" t="s">
        <v>4</v>
      </c>
      <c r="I7" s="82"/>
      <c r="J7" s="46"/>
      <c r="K7" s="46"/>
      <c r="L7" s="46"/>
      <c r="M7" s="46"/>
      <c r="N7" s="46"/>
      <c r="O7" s="46"/>
      <c r="P7" s="47"/>
      <c r="Q7" s="47"/>
      <c r="R7" s="47"/>
      <c r="S7" s="47"/>
    </row>
    <row r="8" spans="1:28" s="48" customFormat="1" ht="26.25" customHeight="1">
      <c r="A8" s="43"/>
      <c r="B8" s="44"/>
      <c r="C8" s="43"/>
      <c r="D8" s="45"/>
      <c r="E8" s="64" t="s">
        <v>5</v>
      </c>
      <c r="F8" s="64"/>
      <c r="G8" s="64" t="s">
        <v>6</v>
      </c>
      <c r="H8" s="64" t="s">
        <v>6</v>
      </c>
      <c r="I8" s="64" t="s">
        <v>2</v>
      </c>
      <c r="J8" s="46"/>
      <c r="K8" s="46"/>
      <c r="L8" s="46"/>
      <c r="M8" s="46"/>
      <c r="N8" s="46"/>
      <c r="O8" s="46"/>
      <c r="P8" s="47"/>
      <c r="Q8" s="47"/>
      <c r="R8" s="47"/>
      <c r="S8" s="47"/>
    </row>
    <row r="9" spans="1:28" s="51" customFormat="1" ht="11.25" customHeight="1">
      <c r="A9" s="43"/>
      <c r="B9" s="43"/>
      <c r="C9" s="43"/>
      <c r="D9" s="49"/>
      <c r="E9" s="65" t="s">
        <v>68</v>
      </c>
      <c r="F9" s="65"/>
      <c r="G9" s="65" t="s">
        <v>15</v>
      </c>
      <c r="H9" s="65" t="s">
        <v>7</v>
      </c>
      <c r="I9" s="65" t="s">
        <v>8</v>
      </c>
      <c r="J9" s="50"/>
      <c r="K9" s="50"/>
      <c r="L9" s="50"/>
      <c r="M9" s="50"/>
      <c r="N9" s="50"/>
      <c r="O9" s="50"/>
      <c r="P9" s="50"/>
      <c r="Q9" s="50"/>
      <c r="R9" s="50"/>
      <c r="S9" s="50"/>
      <c r="T9" s="43"/>
      <c r="U9" s="43"/>
      <c r="V9" s="43"/>
      <c r="W9" s="43"/>
      <c r="X9" s="43"/>
      <c r="Y9" s="43"/>
      <c r="Z9" s="43"/>
      <c r="AA9" s="43"/>
      <c r="AB9" s="43"/>
    </row>
    <row r="10" spans="1:28" s="48" customFormat="1" ht="14.25" customHeight="1">
      <c r="A10" s="83">
        <v>1</v>
      </c>
      <c r="B10" s="44"/>
      <c r="C10" s="43"/>
      <c r="D10" s="45"/>
      <c r="E10" s="66">
        <f>A10</f>
        <v>1</v>
      </c>
      <c r="F10" s="67" t="s">
        <v>11</v>
      </c>
      <c r="G10" s="68" t="str">
        <f>"Территория "&amp;E10</f>
        <v>Территория 1</v>
      </c>
      <c r="H10" s="69"/>
      <c r="I10" s="69"/>
      <c r="J10" s="46"/>
      <c r="K10" s="46"/>
      <c r="L10" s="46"/>
      <c r="M10" s="46"/>
      <c r="N10" s="46"/>
      <c r="O10" s="46"/>
      <c r="P10" s="47"/>
      <c r="Q10" s="47"/>
      <c r="R10" s="47"/>
      <c r="S10" s="47"/>
    </row>
    <row r="11" spans="1:28" ht="15" customHeight="1">
      <c r="A11" s="83"/>
      <c r="B11" s="44">
        <v>1</v>
      </c>
      <c r="C11" s="44"/>
      <c r="D11" s="53"/>
      <c r="E11" s="66" t="str">
        <f>A10&amp;"."&amp;B11</f>
        <v>1.1</v>
      </c>
      <c r="F11" s="67" t="s">
        <v>12</v>
      </c>
      <c r="G11" s="70" t="s">
        <v>13</v>
      </c>
      <c r="H11" s="54" t="s">
        <v>13</v>
      </c>
      <c r="I11" s="71" t="s">
        <v>14</v>
      </c>
      <c r="J11" s="46" t="e">
        <f ca="1">MERGEVALUE(G11)</f>
        <v>#NAME?</v>
      </c>
      <c r="K11" s="34"/>
      <c r="L11" s="34"/>
      <c r="M11" s="46" t="str">
        <f t="array" ref="M11">IF(ISERROR(MATCH(MID(N11,1,250),MID(note_ter,1,250),0)),"n","y")</f>
        <v>n</v>
      </c>
      <c r="N11" s="34"/>
      <c r="O11" s="46" t="str">
        <f>H11&amp;"("&amp;I11&amp;")"</f>
        <v>Город Новосибирск(50701000)</v>
      </c>
      <c r="P11" s="44"/>
      <c r="Q11" s="44"/>
      <c r="R11" s="55"/>
      <c r="S11" s="44"/>
      <c r="T11" s="44"/>
      <c r="U11" s="44"/>
      <c r="V11" s="56"/>
      <c r="W11" s="56"/>
      <c r="X11" s="57"/>
      <c r="Y11" s="57"/>
      <c r="Z11" s="57"/>
      <c r="AA11" s="57"/>
      <c r="AB11" s="57"/>
    </row>
    <row r="12" spans="1:28" ht="15" customHeight="1">
      <c r="A12" s="75" t="s">
        <v>15</v>
      </c>
      <c r="C12" s="59"/>
      <c r="E12" s="66" t="str">
        <f>A12</f>
        <v>2</v>
      </c>
      <c r="F12" s="72" t="s">
        <v>16</v>
      </c>
      <c r="G12" s="68" t="str">
        <f>"Территория "&amp;E12</f>
        <v>Территория 2</v>
      </c>
      <c r="H12" s="52"/>
      <c r="I12" s="69"/>
      <c r="T12" s="48"/>
      <c r="U12" s="48"/>
      <c r="V12" s="48"/>
      <c r="W12" s="48"/>
      <c r="X12" s="48"/>
      <c r="Y12" s="48"/>
      <c r="Z12" s="48"/>
      <c r="AA12" s="48"/>
      <c r="AB12" s="48"/>
    </row>
    <row r="13" spans="1:28" ht="15" customHeight="1">
      <c r="A13" s="75"/>
      <c r="B13" s="44">
        <v>1</v>
      </c>
      <c r="C13" s="44"/>
      <c r="D13" s="53"/>
      <c r="E13" s="66" t="str">
        <f>A12&amp;"."&amp;B13</f>
        <v>2.1</v>
      </c>
      <c r="F13" s="73" t="s">
        <v>17</v>
      </c>
      <c r="G13" s="70" t="s">
        <v>18</v>
      </c>
      <c r="H13" s="54" t="s">
        <v>18</v>
      </c>
      <c r="I13" s="71" t="s">
        <v>19</v>
      </c>
      <c r="J13" s="46" t="e">
        <f ca="1">MERGEVALUE(G13)</f>
        <v>#NAME?</v>
      </c>
      <c r="K13" s="34"/>
      <c r="L13" s="34"/>
      <c r="M13" s="46" t="str">
        <f t="array" ref="M13">IF(ISERROR(MATCH(MID(N13,1,250),MID(note_ter,1,250),0)),"n","y")</f>
        <v>n</v>
      </c>
      <c r="N13" s="34"/>
      <c r="O13" s="46" t="str">
        <f>H13&amp;"("&amp;I13&amp;")"</f>
        <v>Город Обь(50717000)</v>
      </c>
      <c r="P13" s="44"/>
      <c r="Q13" s="44"/>
      <c r="R13" s="55"/>
      <c r="S13" s="44"/>
      <c r="T13" s="44"/>
      <c r="U13" s="44"/>
      <c r="V13" s="56"/>
      <c r="W13" s="56"/>
      <c r="X13" s="57"/>
      <c r="Y13" s="57"/>
      <c r="Z13" s="57"/>
      <c r="AA13" s="57"/>
      <c r="AB13" s="57"/>
    </row>
    <row r="14" spans="1:28" ht="15" customHeight="1">
      <c r="A14" s="75" t="s">
        <v>7</v>
      </c>
      <c r="C14" s="59"/>
      <c r="E14" s="66" t="str">
        <f>A14</f>
        <v>3</v>
      </c>
      <c r="F14" s="72" t="s">
        <v>20</v>
      </c>
      <c r="G14" s="68" t="str">
        <f>"Территория "&amp;E14</f>
        <v>Территория 3</v>
      </c>
      <c r="H14" s="52"/>
      <c r="I14" s="69"/>
      <c r="T14" s="48"/>
      <c r="U14" s="48"/>
      <c r="V14" s="48"/>
      <c r="W14" s="48"/>
      <c r="X14" s="48"/>
      <c r="Y14" s="48"/>
      <c r="Z14" s="48"/>
      <c r="AA14" s="48"/>
      <c r="AB14" s="48"/>
    </row>
    <row r="15" spans="1:28" ht="15" customHeight="1">
      <c r="A15" s="75"/>
      <c r="B15" s="44">
        <v>1</v>
      </c>
      <c r="C15" s="44"/>
      <c r="D15" s="53"/>
      <c r="E15" s="66" t="str">
        <f>A14&amp;"."&amp;B15</f>
        <v>3.1</v>
      </c>
      <c r="F15" s="73" t="s">
        <v>21</v>
      </c>
      <c r="G15" s="70" t="s">
        <v>22</v>
      </c>
      <c r="H15" s="54" t="s">
        <v>22</v>
      </c>
      <c r="I15" s="71" t="s">
        <v>23</v>
      </c>
      <c r="J15" s="46" t="e">
        <f ca="1">MERGEVALUE(G15)</f>
        <v>#NAME?</v>
      </c>
      <c r="K15" s="34"/>
      <c r="L15" s="34"/>
      <c r="M15" s="46" t="str">
        <f t="array" ref="M15">IF(ISERROR(MATCH(MID(N15,1,250),MID(note_ter,1,250),0)),"n","y")</f>
        <v>n</v>
      </c>
      <c r="N15" s="34"/>
      <c r="O15" s="46" t="str">
        <f>H15&amp;"("&amp;I15&amp;")"</f>
        <v>Посёлок Кольцово(50740000)</v>
      </c>
      <c r="P15" s="44"/>
      <c r="Q15" s="44"/>
      <c r="R15" s="55"/>
      <c r="S15" s="44"/>
      <c r="T15" s="44"/>
      <c r="U15" s="44"/>
      <c r="V15" s="56"/>
      <c r="W15" s="56"/>
      <c r="X15" s="57"/>
      <c r="Y15" s="57"/>
      <c r="Z15" s="57"/>
      <c r="AA15" s="57"/>
      <c r="AB15" s="57"/>
    </row>
    <row r="16" spans="1:28" ht="15" customHeight="1">
      <c r="A16" s="75" t="s">
        <v>8</v>
      </c>
      <c r="C16" s="59"/>
      <c r="E16" s="66" t="str">
        <f>A16</f>
        <v>4</v>
      </c>
      <c r="F16" s="72" t="s">
        <v>24</v>
      </c>
      <c r="G16" s="68" t="str">
        <f>"Территория "&amp;E16</f>
        <v>Территория 4</v>
      </c>
      <c r="H16" s="52"/>
      <c r="I16" s="69"/>
      <c r="T16" s="48"/>
      <c r="U16" s="48"/>
      <c r="V16" s="48"/>
      <c r="W16" s="48"/>
      <c r="X16" s="48"/>
      <c r="Y16" s="48"/>
      <c r="Z16" s="48"/>
      <c r="AA16" s="48"/>
      <c r="AB16" s="48"/>
    </row>
    <row r="17" spans="1:28" ht="15" customHeight="1">
      <c r="A17" s="75"/>
      <c r="B17" s="44">
        <v>1</v>
      </c>
      <c r="C17" s="44"/>
      <c r="D17" s="53"/>
      <c r="E17" s="66" t="str">
        <f>A16&amp;"."&amp;B17</f>
        <v>4.1</v>
      </c>
      <c r="F17" s="73" t="s">
        <v>25</v>
      </c>
      <c r="G17" s="70" t="s">
        <v>26</v>
      </c>
      <c r="H17" s="54" t="s">
        <v>27</v>
      </c>
      <c r="I17" s="71" t="s">
        <v>28</v>
      </c>
      <c r="J17" s="46" t="e">
        <f t="shared" ref="J17" ca="1" si="0">MERGEVALUE(G17)</f>
        <v>#NAME?</v>
      </c>
      <c r="K17" s="34"/>
      <c r="L17" s="34"/>
      <c r="M17" s="46" t="str">
        <f t="array" ref="M17">IF(ISERROR(MATCH(MID(N17,1,250),MID(note_ter,1,250),0)),"n","y")</f>
        <v>n</v>
      </c>
      <c r="N17" s="34"/>
      <c r="O17" s="46" t="str">
        <f t="shared" ref="O17:O26" si="1">H17&amp;"("&amp;I17&amp;")"</f>
        <v>рабочий поселок Краснообск(50640154)</v>
      </c>
      <c r="P17" s="44"/>
      <c r="Q17" s="44"/>
      <c r="R17" s="55"/>
      <c r="S17" s="44"/>
      <c r="T17" s="44"/>
      <c r="U17" s="44"/>
      <c r="V17" s="56"/>
      <c r="W17" s="56"/>
      <c r="X17" s="57"/>
      <c r="Y17" s="57"/>
      <c r="Z17" s="57"/>
      <c r="AA17" s="57"/>
      <c r="AB17" s="57"/>
    </row>
    <row r="18" spans="1:28" ht="15" customHeight="1">
      <c r="A18" s="75"/>
      <c r="B18" s="44" t="s">
        <v>15</v>
      </c>
      <c r="C18" s="44"/>
      <c r="D18" s="53"/>
      <c r="E18" s="66" t="str">
        <f>A16&amp;"."&amp;B18</f>
        <v>4.2</v>
      </c>
      <c r="F18" s="73" t="s">
        <v>29</v>
      </c>
      <c r="G18" s="70" t="s">
        <v>26</v>
      </c>
      <c r="H18" s="54" t="s">
        <v>30</v>
      </c>
      <c r="I18" s="71" t="s">
        <v>31</v>
      </c>
      <c r="J18" s="46" t="e">
        <f t="shared" ref="J18" ca="1" si="2">MERGEVALUE(G18)</f>
        <v>#NAME?</v>
      </c>
      <c r="K18" s="34"/>
      <c r="L18" s="34"/>
      <c r="M18" s="46" t="str">
        <f t="array" ref="M18">IF(ISERROR(MATCH(MID(N18,1,250),MID(note_ter,1,250),0)),"n","y")</f>
        <v>n</v>
      </c>
      <c r="N18" s="34"/>
      <c r="O18" s="46" t="str">
        <f t="shared" si="1"/>
        <v>Верх-Тулинское(50640410)</v>
      </c>
      <c r="P18" s="44"/>
      <c r="Q18" s="44"/>
      <c r="R18" s="55"/>
      <c r="S18" s="44"/>
      <c r="T18" s="44"/>
      <c r="U18" s="44"/>
      <c r="V18" s="56"/>
      <c r="W18" s="56"/>
      <c r="X18" s="57"/>
      <c r="Y18" s="57"/>
      <c r="Z18" s="57"/>
      <c r="AA18" s="57"/>
      <c r="AB18" s="57"/>
    </row>
    <row r="19" spans="1:28" ht="15" customHeight="1">
      <c r="A19" s="75"/>
      <c r="B19" s="44" t="s">
        <v>7</v>
      </c>
      <c r="C19" s="44"/>
      <c r="D19" s="53"/>
      <c r="E19" s="66" t="str">
        <f>A16&amp;"."&amp;B19</f>
        <v>4.3</v>
      </c>
      <c r="F19" s="73" t="s">
        <v>32</v>
      </c>
      <c r="G19" s="70" t="s">
        <v>26</v>
      </c>
      <c r="H19" s="54" t="s">
        <v>33</v>
      </c>
      <c r="I19" s="71" t="s">
        <v>34</v>
      </c>
      <c r="J19" s="46" t="e">
        <f t="shared" ref="J19" ca="1" si="3">MERGEVALUE(G19)</f>
        <v>#NAME?</v>
      </c>
      <c r="K19" s="34"/>
      <c r="L19" s="34"/>
      <c r="M19" s="46" t="str">
        <f t="array" ref="M19">IF(ISERROR(MATCH(MID(N19,1,250),MID(note_ter,1,250),0)),"n","y")</f>
        <v>n</v>
      </c>
      <c r="N19" s="34"/>
      <c r="O19" s="46" t="str">
        <f t="shared" si="1"/>
        <v>Каменское(50640416)</v>
      </c>
      <c r="P19" s="44"/>
      <c r="Q19" s="44"/>
      <c r="R19" s="55"/>
      <c r="S19" s="44"/>
      <c r="T19" s="44"/>
      <c r="U19" s="44"/>
      <c r="V19" s="56"/>
      <c r="W19" s="56"/>
      <c r="X19" s="57"/>
      <c r="Y19" s="57"/>
      <c r="Z19" s="57"/>
      <c r="AA19" s="57"/>
      <c r="AB19" s="57"/>
    </row>
    <row r="20" spans="1:28" ht="15" customHeight="1">
      <c r="A20" s="75"/>
      <c r="B20" s="44" t="s">
        <v>8</v>
      </c>
      <c r="C20" s="44"/>
      <c r="D20" s="53"/>
      <c r="E20" s="66" t="str">
        <f>A16&amp;"."&amp;B20</f>
        <v>4.4</v>
      </c>
      <c r="F20" s="73" t="s">
        <v>35</v>
      </c>
      <c r="G20" s="70" t="s">
        <v>26</v>
      </c>
      <c r="H20" s="54" t="s">
        <v>36</v>
      </c>
      <c r="I20" s="71" t="s">
        <v>37</v>
      </c>
      <c r="J20" s="46" t="e">
        <f t="shared" ref="J20" ca="1" si="4">MERGEVALUE(G20)</f>
        <v>#NAME?</v>
      </c>
      <c r="K20" s="34"/>
      <c r="L20" s="34"/>
      <c r="M20" s="46" t="str">
        <f t="array" ref="M20">IF(ISERROR(MATCH(MID(N20,1,250),MID(note_ter,1,250),0)),"n","y")</f>
        <v>n</v>
      </c>
      <c r="N20" s="34"/>
      <c r="O20" s="46" t="str">
        <f t="shared" si="1"/>
        <v>Кудряшовское(50640425)</v>
      </c>
      <c r="P20" s="44"/>
      <c r="Q20" s="44"/>
      <c r="R20" s="55"/>
      <c r="S20" s="44"/>
      <c r="T20" s="44"/>
      <c r="U20" s="44"/>
      <c r="V20" s="56"/>
      <c r="W20" s="56"/>
      <c r="X20" s="57"/>
      <c r="Y20" s="57"/>
      <c r="Z20" s="57"/>
      <c r="AA20" s="57"/>
      <c r="AB20" s="57"/>
    </row>
    <row r="21" spans="1:28" ht="15" customHeight="1">
      <c r="A21" s="75"/>
      <c r="B21" s="44" t="s">
        <v>38</v>
      </c>
      <c r="C21" s="44"/>
      <c r="D21" s="53"/>
      <c r="E21" s="66" t="str">
        <f>A16&amp;"."&amp;B21</f>
        <v>4.5</v>
      </c>
      <c r="F21" s="73" t="s">
        <v>39</v>
      </c>
      <c r="G21" s="70" t="s">
        <v>26</v>
      </c>
      <c r="H21" s="54" t="s">
        <v>40</v>
      </c>
      <c r="I21" s="71" t="s">
        <v>41</v>
      </c>
      <c r="J21" s="46" t="e">
        <f t="shared" ref="J21" ca="1" si="5">MERGEVALUE(G21)</f>
        <v>#NAME?</v>
      </c>
      <c r="K21" s="34"/>
      <c r="L21" s="34"/>
      <c r="M21" s="46" t="str">
        <f t="array" ref="M21">IF(ISERROR(MATCH(MID(N21,1,250),MID(note_ter,1,250),0)),"n","y")</f>
        <v>n</v>
      </c>
      <c r="N21" s="34"/>
      <c r="O21" s="46" t="str">
        <f t="shared" si="1"/>
        <v>Мичуринское(50640428)</v>
      </c>
      <c r="P21" s="44"/>
      <c r="Q21" s="44"/>
      <c r="R21" s="55"/>
      <c r="S21" s="44"/>
      <c r="T21" s="44"/>
      <c r="U21" s="44"/>
      <c r="V21" s="56"/>
      <c r="W21" s="56"/>
      <c r="X21" s="57"/>
      <c r="Y21" s="57"/>
      <c r="Z21" s="57"/>
      <c r="AA21" s="57"/>
      <c r="AB21" s="57"/>
    </row>
    <row r="22" spans="1:28" ht="15" customHeight="1">
      <c r="A22" s="75"/>
      <c r="B22" s="44" t="s">
        <v>9</v>
      </c>
      <c r="C22" s="44"/>
      <c r="D22" s="53"/>
      <c r="E22" s="66" t="str">
        <f>A16&amp;"."&amp;B22</f>
        <v>4.6</v>
      </c>
      <c r="F22" s="73" t="s">
        <v>42</v>
      </c>
      <c r="G22" s="70" t="s">
        <v>26</v>
      </c>
      <c r="H22" s="54" t="s">
        <v>43</v>
      </c>
      <c r="I22" s="71" t="s">
        <v>44</v>
      </c>
      <c r="J22" s="46" t="e">
        <f t="shared" ref="J22" ca="1" si="6">MERGEVALUE(G22)</f>
        <v>#NAME?</v>
      </c>
      <c r="K22" s="34"/>
      <c r="L22" s="34"/>
      <c r="M22" s="46" t="str">
        <f t="array" ref="M22">IF(ISERROR(MATCH(MID(N22,1,250),MID(note_ter,1,250),0)),"n","y")</f>
        <v>n</v>
      </c>
      <c r="N22" s="34"/>
      <c r="O22" s="46" t="str">
        <f t="shared" si="1"/>
        <v>Морское(50640429)</v>
      </c>
      <c r="P22" s="44"/>
      <c r="Q22" s="44"/>
      <c r="R22" s="55"/>
      <c r="S22" s="44"/>
      <c r="T22" s="44"/>
      <c r="U22" s="44"/>
      <c r="V22" s="56"/>
      <c r="W22" s="56"/>
      <c r="X22" s="57"/>
      <c r="Y22" s="57"/>
      <c r="Z22" s="57"/>
      <c r="AA22" s="57"/>
      <c r="AB22" s="57"/>
    </row>
    <row r="23" spans="1:28" ht="15" customHeight="1">
      <c r="A23" s="75"/>
      <c r="B23" s="44" t="s">
        <v>10</v>
      </c>
      <c r="C23" s="44"/>
      <c r="D23" s="53"/>
      <c r="E23" s="66" t="str">
        <f>A16&amp;"."&amp;B23</f>
        <v>4.7</v>
      </c>
      <c r="F23" s="73" t="s">
        <v>45</v>
      </c>
      <c r="G23" s="70" t="s">
        <v>26</v>
      </c>
      <c r="H23" s="54" t="s">
        <v>46</v>
      </c>
      <c r="I23" s="71" t="s">
        <v>47</v>
      </c>
      <c r="J23" s="46" t="e">
        <f t="shared" ref="J23" ca="1" si="7">MERGEVALUE(G23)</f>
        <v>#NAME?</v>
      </c>
      <c r="K23" s="34"/>
      <c r="L23" s="34"/>
      <c r="M23" s="46" t="str">
        <f t="array" ref="M23">IF(ISERROR(MATCH(MID(N23,1,250),MID(note_ter,1,250),0)),"n","y")</f>
        <v>n</v>
      </c>
      <c r="N23" s="34"/>
      <c r="O23" s="46" t="str">
        <f t="shared" si="1"/>
        <v>Мочищенское(50640431)</v>
      </c>
      <c r="P23" s="44"/>
      <c r="Q23" s="44"/>
      <c r="R23" s="55"/>
      <c r="S23" s="44"/>
      <c r="T23" s="44"/>
      <c r="U23" s="44"/>
      <c r="V23" s="56"/>
      <c r="W23" s="56"/>
      <c r="X23" s="57"/>
      <c r="Y23" s="57"/>
      <c r="Z23" s="57"/>
      <c r="AA23" s="57"/>
      <c r="AB23" s="57"/>
    </row>
    <row r="24" spans="1:28" ht="15" customHeight="1">
      <c r="A24" s="75"/>
      <c r="B24" s="44" t="s">
        <v>48</v>
      </c>
      <c r="C24" s="44"/>
      <c r="D24" s="53"/>
      <c r="E24" s="66" t="str">
        <f>A16&amp;"."&amp;B24</f>
        <v>4.8</v>
      </c>
      <c r="F24" s="73" t="s">
        <v>49</v>
      </c>
      <c r="G24" s="70" t="s">
        <v>26</v>
      </c>
      <c r="H24" s="54" t="s">
        <v>50</v>
      </c>
      <c r="I24" s="71" t="s">
        <v>51</v>
      </c>
      <c r="J24" s="46" t="e">
        <f t="shared" ref="J24" ca="1" si="8">MERGEVALUE(G24)</f>
        <v>#NAME?</v>
      </c>
      <c r="K24" s="34"/>
      <c r="L24" s="34"/>
      <c r="M24" s="46" t="str">
        <f t="array" ref="M24">IF(ISERROR(MATCH(MID(N24,1,250),MID(note_ter,1,250),0)),"n","y")</f>
        <v>n</v>
      </c>
      <c r="N24" s="34"/>
      <c r="O24" s="46" t="str">
        <f t="shared" si="1"/>
        <v>Новолуговское(50640434)</v>
      </c>
      <c r="P24" s="44"/>
      <c r="Q24" s="44"/>
      <c r="R24" s="55"/>
      <c r="S24" s="44"/>
      <c r="T24" s="44"/>
      <c r="U24" s="44"/>
      <c r="V24" s="56"/>
      <c r="W24" s="56"/>
      <c r="X24" s="57"/>
      <c r="Y24" s="57"/>
      <c r="Z24" s="57"/>
      <c r="AA24" s="57"/>
      <c r="AB24" s="57"/>
    </row>
    <row r="25" spans="1:28" ht="15" customHeight="1">
      <c r="A25" s="75"/>
      <c r="B25" s="44" t="s">
        <v>52</v>
      </c>
      <c r="C25" s="44"/>
      <c r="D25" s="53"/>
      <c r="E25" s="66" t="str">
        <f>A16&amp;"."&amp;B25</f>
        <v>4.9</v>
      </c>
      <c r="F25" s="73" t="s">
        <v>53</v>
      </c>
      <c r="G25" s="70" t="s">
        <v>26</v>
      </c>
      <c r="H25" s="54" t="s">
        <v>54</v>
      </c>
      <c r="I25" s="71" t="s">
        <v>55</v>
      </c>
      <c r="J25" s="46" t="e">
        <f t="shared" ref="J25" ca="1" si="9">MERGEVALUE(G25)</f>
        <v>#NAME?</v>
      </c>
      <c r="K25" s="34"/>
      <c r="L25" s="34"/>
      <c r="M25" s="46" t="str">
        <f t="array" ref="M25">IF(ISERROR(MATCH(MID(N25,1,250),MID(note_ter,1,250),0)),"n","y")</f>
        <v>n</v>
      </c>
      <c r="N25" s="34"/>
      <c r="O25" s="46" t="str">
        <f t="shared" si="1"/>
        <v>Раздольненское(50640438)</v>
      </c>
      <c r="P25" s="44"/>
      <c r="Q25" s="44"/>
      <c r="R25" s="55"/>
      <c r="S25" s="44"/>
      <c r="T25" s="44"/>
      <c r="U25" s="44"/>
      <c r="V25" s="56"/>
      <c r="W25" s="56"/>
      <c r="X25" s="57"/>
      <c r="Y25" s="57"/>
      <c r="Z25" s="57"/>
      <c r="AA25" s="57"/>
      <c r="AB25" s="57"/>
    </row>
    <row r="26" spans="1:28" ht="15" customHeight="1">
      <c r="A26" s="75"/>
      <c r="B26" s="44" t="s">
        <v>56</v>
      </c>
      <c r="C26" s="44"/>
      <c r="D26" s="53"/>
      <c r="E26" s="66" t="str">
        <f>A16&amp;"."&amp;B26</f>
        <v>4.10</v>
      </c>
      <c r="F26" s="73" t="s">
        <v>57</v>
      </c>
      <c r="G26" s="70" t="s">
        <v>26</v>
      </c>
      <c r="H26" s="54" t="s">
        <v>58</v>
      </c>
      <c r="I26" s="71" t="s">
        <v>59</v>
      </c>
      <c r="J26" s="46" t="e">
        <f t="shared" ref="J26" ca="1" si="10">MERGEVALUE(G26)</f>
        <v>#NAME?</v>
      </c>
      <c r="K26" s="34"/>
      <c r="L26" s="34"/>
      <c r="M26" s="46" t="str">
        <f t="array" ref="M26">IF(ISERROR(MATCH(MID(N26,1,250),MID(note_ter,1,250),0)),"n","y")</f>
        <v>n</v>
      </c>
      <c r="N26" s="34"/>
      <c r="O26" s="46" t="str">
        <f t="shared" si="1"/>
        <v>Станционное(50640440)</v>
      </c>
      <c r="P26" s="44"/>
      <c r="Q26" s="44"/>
      <c r="R26" s="55"/>
      <c r="S26" s="44"/>
      <c r="T26" s="44"/>
      <c r="U26" s="44"/>
      <c r="V26" s="56"/>
      <c r="W26" s="56"/>
      <c r="X26" s="57"/>
      <c r="Y26" s="57"/>
      <c r="Z26" s="57"/>
      <c r="AA26" s="57"/>
      <c r="AB26" s="57"/>
    </row>
    <row r="27" spans="1:28" s="48" customFormat="1" ht="21" customHeight="1">
      <c r="A27" s="43"/>
      <c r="B27" s="44"/>
      <c r="C27" s="43"/>
      <c r="D27" s="45"/>
      <c r="E27" s="60"/>
      <c r="F27" s="60"/>
      <c r="G27" s="60"/>
      <c r="H27" s="60"/>
      <c r="I27" s="60"/>
      <c r="J27" s="46"/>
      <c r="K27" s="46"/>
      <c r="L27" s="46"/>
      <c r="M27" s="46"/>
      <c r="N27" s="46"/>
      <c r="O27" s="46"/>
      <c r="P27" s="47"/>
      <c r="Q27" s="47"/>
      <c r="R27" s="47"/>
      <c r="S27" s="47"/>
    </row>
    <row r="28" spans="1:28" s="48" customFormat="1" ht="14.25" customHeight="1">
      <c r="A28" s="43"/>
      <c r="B28" s="44"/>
      <c r="C28" s="43"/>
      <c r="D28" s="45"/>
      <c r="E28" s="43"/>
      <c r="F28" s="43"/>
      <c r="G28" s="43"/>
      <c r="H28" s="43"/>
      <c r="I28" s="43"/>
      <c r="J28" s="46"/>
      <c r="K28" s="46"/>
      <c r="L28" s="46"/>
      <c r="M28" s="46"/>
      <c r="N28" s="46"/>
      <c r="O28" s="46"/>
      <c r="P28" s="47"/>
      <c r="Q28" s="47"/>
      <c r="R28" s="47"/>
      <c r="S28" s="47"/>
    </row>
    <row r="29" spans="1:28" s="48" customFormat="1" ht="0.75" customHeight="1">
      <c r="A29" s="43"/>
      <c r="B29" s="44"/>
      <c r="C29" s="43"/>
      <c r="D29" s="45"/>
      <c r="E29" s="43"/>
      <c r="F29" s="43"/>
      <c r="G29" s="43"/>
      <c r="H29" s="43"/>
      <c r="I29" s="43"/>
      <c r="J29" s="46"/>
      <c r="K29" s="46"/>
      <c r="L29" s="46"/>
      <c r="M29" s="46"/>
      <c r="N29" s="46"/>
      <c r="O29" s="46"/>
      <c r="P29" s="47"/>
      <c r="Q29" s="47"/>
      <c r="R29" s="47"/>
      <c r="S29" s="47"/>
    </row>
    <row r="30" spans="1:28" s="61" customFormat="1" ht="10.5" customHeight="1">
      <c r="B30" s="62"/>
      <c r="D30" s="63"/>
      <c r="J30" s="46"/>
      <c r="K30" s="46"/>
      <c r="L30" s="46"/>
      <c r="M30" s="46"/>
      <c r="N30" s="46"/>
      <c r="O30" s="46"/>
      <c r="P30" s="47"/>
      <c r="Q30" s="47"/>
      <c r="R30" s="47"/>
      <c r="S30" s="47"/>
    </row>
    <row r="31" spans="1:28" s="61" customFormat="1" ht="10.5" customHeight="1">
      <c r="B31" s="62"/>
      <c r="D31" s="63"/>
      <c r="J31" s="46"/>
      <c r="K31" s="46"/>
      <c r="L31" s="46"/>
      <c r="M31" s="46"/>
      <c r="N31" s="46"/>
      <c r="O31" s="46"/>
      <c r="P31" s="47"/>
      <c r="Q31" s="47"/>
      <c r="R31" s="47"/>
      <c r="S31" s="47"/>
    </row>
    <row r="35" spans="8:12" ht="14.25" customHeight="1">
      <c r="H35" s="58"/>
    </row>
    <row r="39" spans="8:12" ht="14.25" customHeight="1">
      <c r="J39" s="43"/>
      <c r="K39" s="43"/>
      <c r="L39" s="43"/>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abSelected="1" topLeftCell="C5" workbookViewId="0">
      <selection activeCell="H15" sqref="H15"/>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4" t="s">
        <v>74</v>
      </c>
      <c r="E5" s="84"/>
      <c r="F5" s="84"/>
      <c r="G5" s="84"/>
      <c r="H5" s="84"/>
      <c r="I5" s="85"/>
    </row>
    <row r="6" spans="1:18" ht="15" customHeight="1">
      <c r="D6" s="76" t="str">
        <f>IF(org=0,"Не определено",org)</f>
        <v>МУП г.Новосибирска "Горводоканал"</v>
      </c>
      <c r="E6" s="76"/>
      <c r="F6" s="76"/>
      <c r="G6" s="76"/>
      <c r="H6" s="76"/>
    </row>
    <row r="7" spans="1:18" s="5" customFormat="1" ht="15" customHeight="1">
      <c r="A7" s="4"/>
      <c r="C7" s="6"/>
      <c r="D7" s="80" t="s">
        <v>77</v>
      </c>
      <c r="E7" s="80"/>
      <c r="F7" s="80"/>
      <c r="G7" s="80"/>
      <c r="H7" s="80"/>
      <c r="I7" s="1"/>
      <c r="R7" s="12"/>
    </row>
    <row r="8" spans="1:18" ht="0.75" customHeight="1">
      <c r="H8" s="1" t="s">
        <v>60</v>
      </c>
    </row>
    <row r="9" spans="1:18" ht="54.75" customHeight="1">
      <c r="D9" s="14"/>
      <c r="E9" s="86" t="s">
        <v>61</v>
      </c>
      <c r="F9" s="87"/>
      <c r="G9" s="15" t="str">
        <f>IF(G8="","",INDEX(DIFFERENTIATION_UNMERGE_VD,MATCH(G8,DIFFERENTIATION_ID_DIFF,0)))</f>
        <v/>
      </c>
      <c r="H9" s="74" t="str">
        <f>IF(H8="","",INDEX(DIFFERENTIATION_UNMERGE_VD,MATCH(H8,DIFFERENTIATION_ID_DIFF,0)))</f>
        <v>Подключение (технологическое присоединение) к централизованной системе водоснабжения</v>
      </c>
      <c r="I9" s="88" t="s">
        <v>62</v>
      </c>
    </row>
    <row r="10" spans="1:18" s="5" customFormat="1" ht="15" customHeight="1">
      <c r="A10" s="4"/>
      <c r="C10" s="6"/>
      <c r="D10" s="14"/>
      <c r="E10" s="89" t="s">
        <v>63</v>
      </c>
      <c r="F10" s="89"/>
      <c r="G10" s="15" t="str">
        <f>IF(G8="","",INDEX(DIFFERENTIATION_UNMERGE_AREA,MATCH(G8,DIFFERENTIATION_ID_DIFF,0)))</f>
        <v/>
      </c>
      <c r="H10" s="15" t="str">
        <f>IF(H8="","",INDEX(DIFFERENTIATION_UNMERGE_AREA,MATCH(H8,DIFFERENTIATION_ID_DIFF,0)))</f>
        <v>без дифференциации</v>
      </c>
      <c r="I10" s="88"/>
      <c r="R10" s="12"/>
    </row>
    <row r="11" spans="1:18" s="5" customFormat="1" ht="15" customHeight="1">
      <c r="A11" s="4"/>
      <c r="C11" s="6"/>
      <c r="D11" s="14"/>
      <c r="E11" s="89" t="s">
        <v>64</v>
      </c>
      <c r="F11" s="89"/>
      <c r="G11" s="15" t="str">
        <f>IF(G8="","",INDEX(DIFFERENTIATION_UNMERGE_SYSTEM,MATCH(G8,DIFFERENTIATION_ID_DIFF,0)))</f>
        <v/>
      </c>
      <c r="H11" s="15" t="str">
        <f>IF(H8="","",INDEX(DIFFERENTIATION_UNMERGE_SYSTEM,MATCH(H8,DIFFERENTIATION_ID_DIFF,0)))</f>
        <v>без дифференциации</v>
      </c>
      <c r="I11" s="88"/>
      <c r="R11" s="12"/>
    </row>
    <row r="12" spans="1:18" ht="33.75" customHeight="1">
      <c r="D12" s="16" t="s">
        <v>5</v>
      </c>
      <c r="E12" s="16" t="s">
        <v>65</v>
      </c>
      <c r="F12" s="16" t="s">
        <v>66</v>
      </c>
      <c r="G12" s="16" t="s">
        <v>67</v>
      </c>
      <c r="H12" s="16" t="s">
        <v>67</v>
      </c>
      <c r="I12" s="88"/>
    </row>
    <row r="13" spans="1:18" ht="15" hidden="1" customHeight="1">
      <c r="D13" s="17" t="s">
        <v>68</v>
      </c>
      <c r="E13" s="17" t="s">
        <v>15</v>
      </c>
      <c r="F13" s="17" t="s">
        <v>7</v>
      </c>
      <c r="G13" s="18" t="str">
        <f>G1&amp;".1"</f>
        <v>.1</v>
      </c>
      <c r="H13" s="18" t="str">
        <f>H1&amp;".1"</f>
        <v>4.1</v>
      </c>
      <c r="I13" s="14"/>
    </row>
    <row r="14" spans="1:18" ht="38.25" customHeight="1">
      <c r="A14" s="5"/>
      <c r="C14" s="19"/>
      <c r="D14" s="16">
        <v>1</v>
      </c>
      <c r="E14" s="20" t="str">
        <f>TP_P_A</f>
        <v xml:space="preserve">Количество поданных заявлений </v>
      </c>
      <c r="F14" s="16" t="s">
        <v>69</v>
      </c>
      <c r="G14" s="21"/>
      <c r="H14" s="29">
        <v>432</v>
      </c>
      <c r="I14" s="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5" spans="1:18" ht="38.25" customHeight="1">
      <c r="A15" s="5"/>
      <c r="C15" s="19"/>
      <c r="D15" s="16">
        <v>2</v>
      </c>
      <c r="E15" s="20" t="str">
        <f>TP_P_B</f>
        <v xml:space="preserve">Количество исполненных заявлений </v>
      </c>
      <c r="F15" s="16" t="s">
        <v>69</v>
      </c>
      <c r="G15" s="21"/>
      <c r="H15" s="29">
        <v>432</v>
      </c>
      <c r="I15" s="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86.25" customHeight="1">
      <c r="A16" s="5"/>
      <c r="C16" s="19"/>
      <c r="D16" s="16">
        <v>3</v>
      </c>
      <c r="E16" s="20" t="s">
        <v>75</v>
      </c>
      <c r="F16" s="16" t="s">
        <v>69</v>
      </c>
      <c r="G16" s="21"/>
      <c r="H16" s="29">
        <v>0</v>
      </c>
      <c r="I16" s="2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7" spans="1:9" ht="49.5" customHeight="1">
      <c r="A17" s="5"/>
      <c r="C17" s="19"/>
      <c r="D17" s="16">
        <v>4</v>
      </c>
      <c r="E17" s="20" t="str">
        <f>TP_P_V_1</f>
        <v>Причины отказа в заключении договора о подключении (технологическом присоединении) к централизованной системе холодного водоснабжения</v>
      </c>
      <c r="F17" s="16" t="s">
        <v>70</v>
      </c>
      <c r="G17" s="23"/>
      <c r="H17" s="30"/>
      <c r="I17" s="2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29.75" customHeight="1">
      <c r="A18" s="5"/>
      <c r="C18" s="19"/>
      <c r="D18" s="16">
        <v>5</v>
      </c>
      <c r="E18" s="2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8" s="16" t="str">
        <f>IF(TEMPLATE_SPHERE="HEAT","Гкал/час","тыс. куб. м/сутки")</f>
        <v>тыс. куб. м/сутки</v>
      </c>
      <c r="G18" s="25">
        <f>SUM(G19:G19)</f>
        <v>0</v>
      </c>
      <c r="H18" s="31">
        <f>SUM(H19:H19)</f>
        <v>0</v>
      </c>
      <c r="I18" s="2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19" spans="1:9" ht="111.75" customHeight="1">
      <c r="C19" s="19"/>
      <c r="D19" s="26" t="s">
        <v>71</v>
      </c>
      <c r="E19" s="27" t="s">
        <v>76</v>
      </c>
      <c r="F19" s="16" t="str">
        <f>IF(TEMPLATE_SPHERE="HEAT","Гкал/час","тыс. куб. м/сутки")</f>
        <v>тыс. куб. м/сутки</v>
      </c>
      <c r="G19" s="28"/>
      <c r="H19" s="32">
        <v>0</v>
      </c>
      <c r="I19" s="2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7">
    <mergeCell ref="D5:I5"/>
    <mergeCell ref="D7:H7"/>
    <mergeCell ref="D6:H6"/>
    <mergeCell ref="E9:F9"/>
    <mergeCell ref="I9:I12"/>
    <mergeCell ref="E10:F10"/>
    <mergeCell ref="E11:F11"/>
  </mergeCells>
  <dataValidations count="4">
    <dataValidation type="textLength" operator="lessThanOrEqual" allowBlank="1" showInputMessage="1" showErrorMessage="1" errorTitle="Ошибка" error="Допускается ввод не более 900 символов!" sqref="E19 G17:H17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4 E12"/>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2025-01-29T03:03:06Z</dcterms:modified>
</cp:coreProperties>
</file>